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076" activeTab="0"/>
  </bookViews>
  <sheets>
    <sheet name="spherical beads" sheetId="1" r:id="rId1"/>
    <sheet name="example" sheetId="2" r:id="rId2"/>
  </sheets>
  <definedNames>
    <definedName name="_xlnm.Print_Area" localSheetId="1">'example'!$B$2:$M$47</definedName>
    <definedName name="_xlnm.Print_Area" localSheetId="0">'spherical beads'!$B$2:$M$47</definedName>
  </definedNames>
  <calcPr fullCalcOnLoad="1"/>
</workbook>
</file>

<file path=xl/sharedStrings.xml><?xml version="1.0" encoding="utf-8"?>
<sst xmlns="http://schemas.openxmlformats.org/spreadsheetml/2006/main" count="144" uniqueCount="49">
  <si>
    <t>Error Analysis - Density of Spherical Beads</t>
  </si>
  <si>
    <t>Name:</t>
  </si>
  <si>
    <t>Signature:</t>
  </si>
  <si>
    <t xml:space="preserve">Spherical Beads of Type: </t>
  </si>
  <si>
    <t>Volume:</t>
  </si>
  <si>
    <t>V=(π/6)*D^3</t>
  </si>
  <si>
    <t>Density:</t>
  </si>
  <si>
    <t>DEN=M/V</t>
  </si>
  <si>
    <t>Individual Measurements: One Bead at a Time</t>
  </si>
  <si>
    <t>(cm)</t>
  </si>
  <si>
    <t>(cm^3=ml)</t>
  </si>
  <si>
    <t>(g)</t>
  </si>
  <si>
    <t>(g/cm^3)</t>
  </si>
  <si>
    <t>diameter</t>
  </si>
  <si>
    <t>volume</t>
  </si>
  <si>
    <t>mass</t>
  </si>
  <si>
    <t>density</t>
  </si>
  <si>
    <t>Uncertainties in measured values</t>
  </si>
  <si>
    <t>smallest</t>
  </si>
  <si>
    <t>unc</t>
  </si>
  <si>
    <t>%unc</t>
  </si>
  <si>
    <t>Variations in measured values and density</t>
  </si>
  <si>
    <t>average</t>
  </si>
  <si>
    <t>var</t>
  </si>
  <si>
    <t>%var</t>
  </si>
  <si>
    <t>Is the diameter of the beads constant?</t>
  </si>
  <si>
    <t xml:space="preserve"> YES</t>
  </si>
  <si>
    <t>NO</t>
  </si>
  <si>
    <t>Is the mass of the beads constant?</t>
  </si>
  <si>
    <t>Is the density of the beads constant?</t>
  </si>
  <si>
    <t>Grey-filled boxes hold measured values.</t>
  </si>
  <si>
    <t>Bulk Measurement: All 20 Beads Together</t>
  </si>
  <si>
    <t>measured</t>
  </si>
  <si>
    <t>Are these results consistent with the previous results?</t>
  </si>
  <si>
    <t>Mass (g)</t>
  </si>
  <si>
    <t>Volume (cm^3)</t>
  </si>
  <si>
    <t>Density (g/cm^3)</t>
  </si>
  <si>
    <t>Comparison of Bulk Density and Single-Bead Density</t>
  </si>
  <si>
    <t>Diff (bulk, single densities) =</t>
  </si>
  <si>
    <t>% Diff (bulk, single densities) =</t>
  </si>
  <si>
    <t>unc (bulk density) =</t>
  </si>
  <si>
    <t>% unc (bulk density) =</t>
  </si>
  <si>
    <t>tolerance (density) =</t>
  </si>
  <si>
    <t>% tolerance (density) =</t>
  </si>
  <si>
    <t>Are the two densities about the same?</t>
  </si>
  <si>
    <t>COLOR</t>
  </si>
  <si>
    <t>BLUE</t>
  </si>
  <si>
    <t>Max(var,unc) (single density) =</t>
  </si>
  <si>
    <t>Max(%var,%unc) (single density)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</si>
</sst>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2" fontId="0" fillId="33" borderId="18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right"/>
    </xf>
    <xf numFmtId="2" fontId="5" fillId="0" borderId="25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3.140625" style="2" customWidth="1"/>
    <col min="3" max="6" width="10.00390625" style="2" customWidth="1"/>
    <col min="7" max="7" width="12.57421875" style="2" customWidth="1"/>
    <col min="8" max="9" width="10.00390625" style="0" customWidth="1"/>
    <col min="10" max="13" width="10.00390625" style="2" customWidth="1"/>
  </cols>
  <sheetData>
    <row r="2" spans="2:13" ht="20.25" customHeight="1">
      <c r="B2" s="1" t="s">
        <v>0</v>
      </c>
      <c r="H2" s="3" t="s">
        <v>1</v>
      </c>
      <c r="I2" s="4"/>
      <c r="J2" s="5"/>
      <c r="K2" s="3" t="s">
        <v>2</v>
      </c>
      <c r="L2" s="5"/>
      <c r="M2" s="5"/>
    </row>
    <row r="3" spans="8:13" ht="20.25" customHeight="1">
      <c r="H3" s="3" t="s">
        <v>1</v>
      </c>
      <c r="I3" s="6"/>
      <c r="J3" s="7"/>
      <c r="K3" s="3" t="s">
        <v>2</v>
      </c>
      <c r="L3" s="7"/>
      <c r="M3" s="7"/>
    </row>
    <row r="4" spans="4:13" ht="20.25" customHeight="1">
      <c r="D4" s="8" t="s">
        <v>3</v>
      </c>
      <c r="E4" s="9" t="s">
        <v>45</v>
      </c>
      <c r="F4" s="10"/>
      <c r="H4" s="3" t="s">
        <v>1</v>
      </c>
      <c r="I4" s="6"/>
      <c r="J4" s="7"/>
      <c r="K4" s="3" t="s">
        <v>2</v>
      </c>
      <c r="L4" s="7"/>
      <c r="M4" s="7"/>
    </row>
    <row r="6" spans="2:3" ht="12.75">
      <c r="B6" s="11" t="s">
        <v>4</v>
      </c>
      <c r="C6" s="12" t="s">
        <v>5</v>
      </c>
    </row>
    <row r="7" spans="2:3" ht="12.75">
      <c r="B7" s="11" t="s">
        <v>6</v>
      </c>
      <c r="C7" s="13" t="s">
        <v>7</v>
      </c>
    </row>
    <row r="8" spans="2:13" ht="13.5" thickBot="1">
      <c r="B8" s="14"/>
      <c r="C8" s="15"/>
      <c r="D8" s="16"/>
      <c r="E8" s="16"/>
      <c r="F8" s="16"/>
      <c r="G8" s="16"/>
      <c r="H8" s="17"/>
      <c r="I8" s="17"/>
      <c r="J8" s="16"/>
      <c r="K8" s="16"/>
      <c r="L8" s="16"/>
      <c r="M8" s="16"/>
    </row>
    <row r="9" ht="15">
      <c r="B9" s="18" t="s">
        <v>8</v>
      </c>
    </row>
    <row r="11" spans="3:12" ht="12.75">
      <c r="C11" s="19" t="s">
        <v>9</v>
      </c>
      <c r="D11" s="19" t="s">
        <v>10</v>
      </c>
      <c r="E11" s="19" t="s">
        <v>11</v>
      </c>
      <c r="F11" s="19" t="s">
        <v>12</v>
      </c>
      <c r="L11" s="19"/>
    </row>
    <row r="12" spans="3:12" ht="12.75">
      <c r="C12" s="13" t="s">
        <v>13</v>
      </c>
      <c r="D12" s="13" t="s">
        <v>14</v>
      </c>
      <c r="E12" s="13" t="s">
        <v>15</v>
      </c>
      <c r="F12" s="13" t="s">
        <v>16</v>
      </c>
      <c r="L12" s="13"/>
    </row>
    <row r="13" spans="2:13" ht="12.75">
      <c r="B13" s="2">
        <v>1</v>
      </c>
      <c r="C13" s="20">
        <v>1</v>
      </c>
      <c r="D13" s="21">
        <f aca="true" t="shared" si="0" ref="D13:D32">C13^3*PI()/6</f>
        <v>0.5235987755982988</v>
      </c>
      <c r="E13" s="73">
        <v>1</v>
      </c>
      <c r="F13" s="23">
        <f aca="true" t="shared" si="1" ref="F13:F32">$E13/D13</f>
        <v>1.9098593171027443</v>
      </c>
      <c r="H13" s="24" t="s">
        <v>17</v>
      </c>
      <c r="L13" s="25"/>
      <c r="M13" s="13"/>
    </row>
    <row r="14" spans="2:12" ht="12.75">
      <c r="B14" s="2">
        <v>2</v>
      </c>
      <c r="C14" s="26">
        <v>1</v>
      </c>
      <c r="D14" s="27">
        <f t="shared" si="0"/>
        <v>0.5235987755982988</v>
      </c>
      <c r="E14" s="74">
        <v>1</v>
      </c>
      <c r="F14" s="29">
        <f t="shared" si="1"/>
        <v>1.9098593171027443</v>
      </c>
      <c r="G14" s="27"/>
      <c r="I14" s="19" t="s">
        <v>9</v>
      </c>
      <c r="J14" s="19" t="s">
        <v>11</v>
      </c>
      <c r="K14" s="19" t="s">
        <v>12</v>
      </c>
      <c r="L14" s="30"/>
    </row>
    <row r="15" spans="2:12" ht="12.75">
      <c r="B15" s="2">
        <v>3</v>
      </c>
      <c r="C15" s="26">
        <v>1</v>
      </c>
      <c r="D15" s="27">
        <f t="shared" si="0"/>
        <v>0.5235987755982988</v>
      </c>
      <c r="E15" s="74">
        <v>1</v>
      </c>
      <c r="F15" s="29">
        <f t="shared" si="1"/>
        <v>1.9098593171027443</v>
      </c>
      <c r="G15" s="27"/>
      <c r="H15" s="2"/>
      <c r="I15" s="13" t="s">
        <v>13</v>
      </c>
      <c r="J15" s="13" t="s">
        <v>15</v>
      </c>
      <c r="K15" s="68" t="s">
        <v>16</v>
      </c>
      <c r="L15" s="31"/>
    </row>
    <row r="16" spans="2:12" ht="12.75">
      <c r="B16" s="2">
        <v>4</v>
      </c>
      <c r="C16" s="26">
        <v>1</v>
      </c>
      <c r="D16" s="27">
        <f t="shared" si="0"/>
        <v>0.5235987755982988</v>
      </c>
      <c r="E16" s="74">
        <v>1</v>
      </c>
      <c r="F16" s="29">
        <f t="shared" si="1"/>
        <v>1.9098593171027443</v>
      </c>
      <c r="G16" s="27"/>
      <c r="H16" s="13" t="s">
        <v>18</v>
      </c>
      <c r="I16" s="32">
        <f>MIN(C13:C32)</f>
        <v>1</v>
      </c>
      <c r="J16" s="37">
        <f>MIN(E13:E32)</f>
        <v>1</v>
      </c>
      <c r="K16" s="69"/>
      <c r="L16" s="10"/>
    </row>
    <row r="17" spans="2:11" ht="12.75">
      <c r="B17" s="2">
        <v>5</v>
      </c>
      <c r="C17" s="26">
        <v>1</v>
      </c>
      <c r="D17" s="27">
        <f t="shared" si="0"/>
        <v>0.5235987755982988</v>
      </c>
      <c r="E17" s="74">
        <v>1</v>
      </c>
      <c r="F17" s="29">
        <f t="shared" si="1"/>
        <v>1.9098593171027443</v>
      </c>
      <c r="G17" s="27"/>
      <c r="H17" s="13" t="s">
        <v>19</v>
      </c>
      <c r="I17" s="33">
        <v>0.005</v>
      </c>
      <c r="J17" s="28">
        <v>0.005</v>
      </c>
      <c r="K17" s="70">
        <f>K18*K24/100</f>
        <v>0.03819718634205488</v>
      </c>
    </row>
    <row r="18" spans="2:11" ht="12.75">
      <c r="B18" s="2">
        <v>6</v>
      </c>
      <c r="C18" s="26">
        <v>1</v>
      </c>
      <c r="D18" s="27">
        <f t="shared" si="0"/>
        <v>0.5235987755982988</v>
      </c>
      <c r="E18" s="74">
        <v>1</v>
      </c>
      <c r="F18" s="29">
        <f t="shared" si="1"/>
        <v>1.9098593171027443</v>
      </c>
      <c r="G18" s="27"/>
      <c r="H18" s="13" t="s">
        <v>20</v>
      </c>
      <c r="I18" s="34">
        <f>100*I17/I16</f>
        <v>0.5</v>
      </c>
      <c r="J18" s="35">
        <f>100*J17/J16</f>
        <v>0.5</v>
      </c>
      <c r="K18" s="71">
        <f>3*I18+J18</f>
        <v>2</v>
      </c>
    </row>
    <row r="19" spans="2:7" ht="12.75">
      <c r="B19" s="2">
        <v>7</v>
      </c>
      <c r="C19" s="26">
        <v>1</v>
      </c>
      <c r="D19" s="27">
        <f t="shared" si="0"/>
        <v>0.5235987755982988</v>
      </c>
      <c r="E19" s="74">
        <v>1</v>
      </c>
      <c r="F19" s="29">
        <f t="shared" si="1"/>
        <v>1.9098593171027443</v>
      </c>
      <c r="G19" s="27"/>
    </row>
    <row r="20" spans="2:7" ht="12.75">
      <c r="B20" s="2">
        <v>8</v>
      </c>
      <c r="C20" s="26">
        <v>1</v>
      </c>
      <c r="D20" s="27">
        <f t="shared" si="0"/>
        <v>0.5235987755982988</v>
      </c>
      <c r="E20" s="74">
        <v>1</v>
      </c>
      <c r="F20" s="29">
        <f t="shared" si="1"/>
        <v>1.9098593171027443</v>
      </c>
      <c r="G20" s="27"/>
    </row>
    <row r="21" spans="2:8" ht="12.75">
      <c r="B21" s="2">
        <v>9</v>
      </c>
      <c r="C21" s="26">
        <v>1</v>
      </c>
      <c r="D21" s="27">
        <f t="shared" si="0"/>
        <v>0.5235987755982988</v>
      </c>
      <c r="E21" s="74">
        <v>1</v>
      </c>
      <c r="F21" s="29">
        <f t="shared" si="1"/>
        <v>1.9098593171027443</v>
      </c>
      <c r="G21" s="27"/>
      <c r="H21" s="24" t="s">
        <v>21</v>
      </c>
    </row>
    <row r="22" spans="2:11" ht="13.5" thickBot="1">
      <c r="B22" s="2">
        <v>10</v>
      </c>
      <c r="C22" s="26">
        <v>1</v>
      </c>
      <c r="D22" s="27">
        <f t="shared" si="0"/>
        <v>0.5235987755982988</v>
      </c>
      <c r="E22" s="74">
        <v>1</v>
      </c>
      <c r="F22" s="29">
        <f t="shared" si="1"/>
        <v>1.9098593171027443</v>
      </c>
      <c r="G22" s="27"/>
      <c r="I22" s="19" t="s">
        <v>9</v>
      </c>
      <c r="J22" s="19" t="s">
        <v>11</v>
      </c>
      <c r="K22" s="19" t="s">
        <v>12</v>
      </c>
    </row>
    <row r="23" spans="2:11" ht="12.75">
      <c r="B23" s="2">
        <v>11</v>
      </c>
      <c r="C23" s="26">
        <v>1</v>
      </c>
      <c r="D23" s="27">
        <f t="shared" si="0"/>
        <v>0.5235987755982988</v>
      </c>
      <c r="E23" s="74">
        <v>1</v>
      </c>
      <c r="F23" s="29">
        <f t="shared" si="1"/>
        <v>1.9098593171027443</v>
      </c>
      <c r="G23" s="27"/>
      <c r="I23" s="13" t="s">
        <v>13</v>
      </c>
      <c r="J23" s="13" t="s">
        <v>15</v>
      </c>
      <c r="K23" s="36" t="s">
        <v>16</v>
      </c>
    </row>
    <row r="24" spans="2:11" ht="12.75">
      <c r="B24" s="2">
        <v>12</v>
      </c>
      <c r="C24" s="26">
        <v>1</v>
      </c>
      <c r="D24" s="27">
        <f t="shared" si="0"/>
        <v>0.5235987755982988</v>
      </c>
      <c r="E24" s="74">
        <v>1</v>
      </c>
      <c r="F24" s="29">
        <f t="shared" si="1"/>
        <v>1.9098593171027443</v>
      </c>
      <c r="G24" s="27"/>
      <c r="H24" s="13" t="s">
        <v>22</v>
      </c>
      <c r="I24" s="32">
        <f>AVERAGE(C13:C32)</f>
        <v>1</v>
      </c>
      <c r="J24" s="37">
        <f>AVERAGE(E13:E32)</f>
        <v>1</v>
      </c>
      <c r="K24" s="38">
        <f>AVERAGE(F13:F32)</f>
        <v>1.9098593171027438</v>
      </c>
    </row>
    <row r="25" spans="2:11" ht="12.75">
      <c r="B25" s="2">
        <v>13</v>
      </c>
      <c r="C25" s="26">
        <v>1</v>
      </c>
      <c r="D25" s="27">
        <f t="shared" si="0"/>
        <v>0.5235987755982988</v>
      </c>
      <c r="E25" s="74">
        <v>1</v>
      </c>
      <c r="F25" s="29">
        <f t="shared" si="1"/>
        <v>1.9098593171027443</v>
      </c>
      <c r="G25" s="27"/>
      <c r="H25" s="13" t="s">
        <v>23</v>
      </c>
      <c r="I25" s="39">
        <f>STDEV(C13:C32)</f>
        <v>0</v>
      </c>
      <c r="J25" s="25">
        <f>STDEV(E13:E32)</f>
        <v>0</v>
      </c>
      <c r="K25" s="40">
        <f>STDEV(F13:F32)</f>
        <v>4.556259157007654E-16</v>
      </c>
    </row>
    <row r="26" spans="2:11" ht="13.5" thickBot="1">
      <c r="B26" s="2">
        <v>14</v>
      </c>
      <c r="C26" s="26">
        <v>1</v>
      </c>
      <c r="D26" s="27">
        <f t="shared" si="0"/>
        <v>0.5235987755982988</v>
      </c>
      <c r="E26" s="74">
        <v>1</v>
      </c>
      <c r="F26" s="29">
        <f t="shared" si="1"/>
        <v>1.9098593171027443</v>
      </c>
      <c r="G26" s="27"/>
      <c r="H26" s="13" t="s">
        <v>24</v>
      </c>
      <c r="I26" s="41">
        <f>100*I25/I24</f>
        <v>0</v>
      </c>
      <c r="J26" s="42">
        <f>100*J25/J24</f>
        <v>0</v>
      </c>
      <c r="K26" s="72">
        <f>100*K25/K24</f>
        <v>2.385651715917745E-14</v>
      </c>
    </row>
    <row r="27" spans="2:7" ht="12.75">
      <c r="B27" s="2">
        <v>15</v>
      </c>
      <c r="C27" s="26">
        <v>1</v>
      </c>
      <c r="D27" s="27">
        <f t="shared" si="0"/>
        <v>0.5235987755982988</v>
      </c>
      <c r="E27" s="74">
        <v>1</v>
      </c>
      <c r="F27" s="29">
        <f t="shared" si="1"/>
        <v>1.9098593171027443</v>
      </c>
      <c r="G27" s="27"/>
    </row>
    <row r="28" spans="2:7" ht="12.75">
      <c r="B28" s="2">
        <v>16</v>
      </c>
      <c r="C28" s="26">
        <v>1</v>
      </c>
      <c r="D28" s="27">
        <f t="shared" si="0"/>
        <v>0.5235987755982988</v>
      </c>
      <c r="E28" s="74">
        <v>1</v>
      </c>
      <c r="F28" s="29">
        <f t="shared" si="1"/>
        <v>1.9098593171027443</v>
      </c>
      <c r="G28" s="27"/>
    </row>
    <row r="29" spans="2:12" ht="12.75">
      <c r="B29" s="2">
        <v>17</v>
      </c>
      <c r="C29" s="26">
        <v>1</v>
      </c>
      <c r="D29" s="27">
        <f t="shared" si="0"/>
        <v>0.5235987755982988</v>
      </c>
      <c r="E29" s="74">
        <v>1</v>
      </c>
      <c r="F29" s="29">
        <f t="shared" si="1"/>
        <v>1.9098593171027443</v>
      </c>
      <c r="G29" s="27"/>
      <c r="J29" s="43" t="s">
        <v>25</v>
      </c>
      <c r="K29" s="13" t="s">
        <v>26</v>
      </c>
      <c r="L29" s="13" t="s">
        <v>27</v>
      </c>
    </row>
    <row r="30" spans="2:18" ht="12.75">
      <c r="B30" s="2">
        <v>18</v>
      </c>
      <c r="C30" s="26">
        <v>1</v>
      </c>
      <c r="D30" s="27">
        <f t="shared" si="0"/>
        <v>0.5235987755982988</v>
      </c>
      <c r="E30" s="74">
        <v>1</v>
      </c>
      <c r="F30" s="29">
        <f t="shared" si="1"/>
        <v>1.9098593171027443</v>
      </c>
      <c r="G30" s="10"/>
      <c r="H30" s="44"/>
      <c r="J30" s="43" t="s">
        <v>28</v>
      </c>
      <c r="K30" s="13" t="s">
        <v>26</v>
      </c>
      <c r="L30" s="13" t="s">
        <v>27</v>
      </c>
      <c r="R30" s="2"/>
    </row>
    <row r="31" spans="2:18" ht="12.75">
      <c r="B31" s="2">
        <v>19</v>
      </c>
      <c r="C31" s="26">
        <v>1</v>
      </c>
      <c r="D31" s="27">
        <f t="shared" si="0"/>
        <v>0.5235987755982988</v>
      </c>
      <c r="E31" s="74">
        <v>1</v>
      </c>
      <c r="F31" s="29">
        <f t="shared" si="1"/>
        <v>1.9098593171027443</v>
      </c>
      <c r="G31" s="10"/>
      <c r="H31" s="45"/>
      <c r="J31" s="43" t="s">
        <v>29</v>
      </c>
      <c r="K31" s="13" t="s">
        <v>26</v>
      </c>
      <c r="L31" s="13" t="s">
        <v>27</v>
      </c>
      <c r="R31" s="2"/>
    </row>
    <row r="32" spans="2:8" ht="12.75">
      <c r="B32" s="2">
        <v>20</v>
      </c>
      <c r="C32" s="46">
        <v>1</v>
      </c>
      <c r="D32" s="47">
        <f t="shared" si="0"/>
        <v>0.5235987755982988</v>
      </c>
      <c r="E32" s="75">
        <v>1</v>
      </c>
      <c r="F32" s="49">
        <f t="shared" si="1"/>
        <v>1.9098593171027443</v>
      </c>
      <c r="H32" s="45"/>
    </row>
    <row r="33" spans="3:6" ht="12.75">
      <c r="C33" s="50" t="s">
        <v>30</v>
      </c>
      <c r="D33" s="13"/>
      <c r="E33" s="13"/>
      <c r="F33" s="13"/>
    </row>
    <row r="34" spans="2:13" ht="13.5" thickBot="1">
      <c r="B34" s="16"/>
      <c r="C34" s="16"/>
      <c r="D34" s="16"/>
      <c r="E34" s="16"/>
      <c r="F34" s="16"/>
      <c r="G34" s="16"/>
      <c r="H34" s="17"/>
      <c r="I34" s="17"/>
      <c r="J34" s="16"/>
      <c r="K34" s="16"/>
      <c r="L34" s="16"/>
      <c r="M34" s="16"/>
    </row>
    <row r="35" spans="2:11" ht="15">
      <c r="B35" s="18" t="s">
        <v>31</v>
      </c>
      <c r="H35" s="2"/>
      <c r="I35" s="19" t="s">
        <v>32</v>
      </c>
      <c r="J35" s="19" t="s">
        <v>19</v>
      </c>
      <c r="K35" s="19" t="s">
        <v>20</v>
      </c>
    </row>
    <row r="36" spans="2:11" ht="12.75">
      <c r="B36" s="51" t="s">
        <v>33</v>
      </c>
      <c r="H36" s="43" t="s">
        <v>34</v>
      </c>
      <c r="I36" s="76">
        <v>100</v>
      </c>
      <c r="J36" s="53">
        <v>0.005</v>
      </c>
      <c r="K36" s="54">
        <f>100*J36/I36</f>
        <v>0.005</v>
      </c>
    </row>
    <row r="37" spans="8:11" ht="13.5" thickBot="1">
      <c r="H37" s="43" t="s">
        <v>35</v>
      </c>
      <c r="I37" s="55">
        <v>50</v>
      </c>
      <c r="J37" s="56">
        <v>0.25</v>
      </c>
      <c r="K37" s="29">
        <f>100*J37/I37</f>
        <v>0.5</v>
      </c>
    </row>
    <row r="38" spans="7:11" ht="13.5" thickBot="1">
      <c r="G38" s="57"/>
      <c r="H38" s="58" t="s">
        <v>36</v>
      </c>
      <c r="I38" s="59">
        <f>I36/I37</f>
        <v>2</v>
      </c>
      <c r="J38" s="60">
        <f>I38*K38/100</f>
        <v>0.0101</v>
      </c>
      <c r="K38" s="61">
        <f>K36+K37</f>
        <v>0.505</v>
      </c>
    </row>
    <row r="39" spans="2:13" ht="13.5" thickBot="1">
      <c r="B39" s="16"/>
      <c r="C39" s="16"/>
      <c r="D39" s="16"/>
      <c r="E39" s="16"/>
      <c r="F39" s="16"/>
      <c r="G39" s="16"/>
      <c r="H39" s="16"/>
      <c r="I39" s="62"/>
      <c r="J39" s="62"/>
      <c r="K39" s="16"/>
      <c r="L39" s="16"/>
      <c r="M39" s="16"/>
    </row>
    <row r="40" ht="15">
      <c r="B40" s="18" t="s">
        <v>37</v>
      </c>
    </row>
    <row r="41" ht="13.5" thickBot="1"/>
    <row r="42" spans="5:11" ht="13.5" thickBot="1">
      <c r="E42" s="43" t="s">
        <v>38</v>
      </c>
      <c r="F42" s="63">
        <f>ABS(K24-I38)</f>
        <v>0.09014068289725619</v>
      </c>
      <c r="H42" s="2"/>
      <c r="I42" s="2"/>
      <c r="J42" s="43" t="s">
        <v>39</v>
      </c>
      <c r="K42" s="64">
        <f>100*ABS(K24-I38)/I38</f>
        <v>4.507034144862809</v>
      </c>
    </row>
    <row r="43" spans="5:11" ht="12.75">
      <c r="E43" s="11" t="s">
        <v>47</v>
      </c>
      <c r="F43" s="65">
        <f>MAX(K25,K17)</f>
        <v>0.03819718634205488</v>
      </c>
      <c r="H43" s="2"/>
      <c r="I43" s="2"/>
      <c r="J43" s="66" t="s">
        <v>48</v>
      </c>
      <c r="K43" s="67">
        <f>MAX(K26,K18)</f>
        <v>2</v>
      </c>
    </row>
    <row r="44" spans="5:11" ht="13.5" thickBot="1">
      <c r="E44" s="11" t="s">
        <v>40</v>
      </c>
      <c r="F44" s="65">
        <f>J38</f>
        <v>0.0101</v>
      </c>
      <c r="H44" s="2"/>
      <c r="I44" s="2"/>
      <c r="J44" s="66" t="s">
        <v>41</v>
      </c>
      <c r="K44" s="67">
        <f>K38</f>
        <v>0.505</v>
      </c>
    </row>
    <row r="45" spans="5:11" ht="13.5" thickBot="1">
      <c r="E45" s="43" t="s">
        <v>42</v>
      </c>
      <c r="F45" s="63">
        <f>F43+F44</f>
        <v>0.048297186342054876</v>
      </c>
      <c r="H45" s="2"/>
      <c r="I45" s="2"/>
      <c r="J45" s="43" t="s">
        <v>43</v>
      </c>
      <c r="K45" s="64">
        <f>K43+K44</f>
        <v>2.505</v>
      </c>
    </row>
    <row r="47" spans="5:7" ht="12.75">
      <c r="E47" s="43" t="s">
        <v>44</v>
      </c>
      <c r="F47" s="13" t="s">
        <v>26</v>
      </c>
      <c r="G47" s="13" t="s">
        <v>27</v>
      </c>
    </row>
  </sheetData>
  <sheetProtection/>
  <printOptions horizontalCentered="1" verticalCentered="1"/>
  <pageMargins left="0.5" right="0.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7"/>
  <sheetViews>
    <sheetView zoomScalePageLayoutView="0" workbookViewId="0" topLeftCell="A22">
      <selection activeCell="J44" sqref="J44"/>
    </sheetView>
  </sheetViews>
  <sheetFormatPr defaultColWidth="9.140625" defaultRowHeight="12.75"/>
  <cols>
    <col min="2" max="2" width="13.140625" style="2" customWidth="1"/>
    <col min="3" max="6" width="10.00390625" style="2" customWidth="1"/>
    <col min="7" max="7" width="12.57421875" style="2" customWidth="1"/>
    <col min="8" max="9" width="10.00390625" style="0" customWidth="1"/>
    <col min="10" max="13" width="10.00390625" style="2" customWidth="1"/>
  </cols>
  <sheetData>
    <row r="2" spans="2:13" ht="20.25" customHeight="1">
      <c r="B2" s="1" t="s">
        <v>0</v>
      </c>
      <c r="H2" s="3" t="s">
        <v>1</v>
      </c>
      <c r="I2" s="4"/>
      <c r="J2" s="5"/>
      <c r="K2" s="3" t="s">
        <v>2</v>
      </c>
      <c r="L2" s="5"/>
      <c r="M2" s="5"/>
    </row>
    <row r="3" spans="8:13" ht="20.25" customHeight="1">
      <c r="H3" s="3" t="s">
        <v>1</v>
      </c>
      <c r="I3" s="6"/>
      <c r="J3" s="7"/>
      <c r="K3" s="3" t="s">
        <v>2</v>
      </c>
      <c r="L3" s="7"/>
      <c r="M3" s="7"/>
    </row>
    <row r="4" spans="4:13" ht="20.25" customHeight="1">
      <c r="D4" s="8" t="s">
        <v>3</v>
      </c>
      <c r="E4" s="9" t="s">
        <v>46</v>
      </c>
      <c r="F4" s="10"/>
      <c r="H4" s="3" t="s">
        <v>1</v>
      </c>
      <c r="I4" s="6"/>
      <c r="J4" s="7"/>
      <c r="K4" s="3" t="s">
        <v>2</v>
      </c>
      <c r="L4" s="7"/>
      <c r="M4" s="7"/>
    </row>
    <row r="6" spans="2:3" ht="12.75">
      <c r="B6" s="11" t="s">
        <v>4</v>
      </c>
      <c r="C6" s="12" t="s">
        <v>5</v>
      </c>
    </row>
    <row r="7" spans="2:3" ht="12.75">
      <c r="B7" s="11" t="s">
        <v>6</v>
      </c>
      <c r="C7" s="13" t="s">
        <v>7</v>
      </c>
    </row>
    <row r="8" spans="2:13" ht="13.5" thickBot="1">
      <c r="B8" s="14"/>
      <c r="C8" s="15"/>
      <c r="D8" s="16"/>
      <c r="E8" s="16"/>
      <c r="F8" s="16"/>
      <c r="G8" s="16"/>
      <c r="H8" s="17"/>
      <c r="I8" s="17"/>
      <c r="J8" s="16"/>
      <c r="K8" s="16"/>
      <c r="L8" s="16"/>
      <c r="M8" s="16"/>
    </row>
    <row r="9" ht="15">
      <c r="B9" s="18" t="s">
        <v>8</v>
      </c>
    </row>
    <row r="11" spans="3:12" ht="12.75">
      <c r="C11" s="19" t="s">
        <v>9</v>
      </c>
      <c r="D11" s="19" t="s">
        <v>10</v>
      </c>
      <c r="E11" s="19" t="s">
        <v>11</v>
      </c>
      <c r="F11" s="19" t="s">
        <v>12</v>
      </c>
      <c r="L11" s="19"/>
    </row>
    <row r="12" spans="3:12" ht="12.75">
      <c r="C12" s="13" t="s">
        <v>13</v>
      </c>
      <c r="D12" s="13" t="s">
        <v>14</v>
      </c>
      <c r="E12" s="13" t="s">
        <v>15</v>
      </c>
      <c r="F12" s="13" t="s">
        <v>16</v>
      </c>
      <c r="L12" s="13"/>
    </row>
    <row r="13" spans="2:13" ht="12.75">
      <c r="B13" s="2">
        <v>1</v>
      </c>
      <c r="C13" s="20">
        <v>1.46</v>
      </c>
      <c r="D13" s="21">
        <f aca="true" t="shared" si="0" ref="D13:D32">C13^3*PI()/6</f>
        <v>1.6295105990953873</v>
      </c>
      <c r="E13" s="22">
        <v>4.01</v>
      </c>
      <c r="F13" s="23">
        <f aca="true" t="shared" si="1" ref="F13:F32">$E13/D13</f>
        <v>2.460861563113567</v>
      </c>
      <c r="H13" s="24" t="s">
        <v>17</v>
      </c>
      <c r="L13" s="25"/>
      <c r="M13" s="13"/>
    </row>
    <row r="14" spans="2:12" ht="12.75">
      <c r="B14" s="2">
        <v>2</v>
      </c>
      <c r="C14" s="26">
        <v>1.4</v>
      </c>
      <c r="D14" s="27">
        <f t="shared" si="0"/>
        <v>1.4367550402417317</v>
      </c>
      <c r="E14" s="28">
        <v>3.46</v>
      </c>
      <c r="F14" s="29">
        <f t="shared" si="1"/>
        <v>2.4082045324983588</v>
      </c>
      <c r="G14" s="27"/>
      <c r="I14" s="19" t="s">
        <v>9</v>
      </c>
      <c r="J14" s="19" t="s">
        <v>11</v>
      </c>
      <c r="K14" s="19" t="s">
        <v>12</v>
      </c>
      <c r="L14" s="30"/>
    </row>
    <row r="15" spans="2:12" ht="12.75">
      <c r="B15" s="2">
        <v>3</v>
      </c>
      <c r="C15" s="26">
        <v>1.46</v>
      </c>
      <c r="D15" s="27">
        <f t="shared" si="0"/>
        <v>1.6295105990953873</v>
      </c>
      <c r="E15" s="28">
        <v>4.07</v>
      </c>
      <c r="F15" s="29">
        <f t="shared" si="1"/>
        <v>2.4976824343820994</v>
      </c>
      <c r="G15" s="27"/>
      <c r="H15" s="2"/>
      <c r="I15" s="13" t="s">
        <v>13</v>
      </c>
      <c r="J15" s="13" t="s">
        <v>15</v>
      </c>
      <c r="K15" s="68" t="s">
        <v>16</v>
      </c>
      <c r="L15" s="31"/>
    </row>
    <row r="16" spans="2:12" ht="12.75">
      <c r="B16" s="2">
        <v>4</v>
      </c>
      <c r="C16" s="26">
        <v>1.48</v>
      </c>
      <c r="D16" s="27">
        <f t="shared" si="0"/>
        <v>1.6973983219443605</v>
      </c>
      <c r="E16" s="28">
        <v>4.33</v>
      </c>
      <c r="F16" s="29">
        <f t="shared" si="1"/>
        <v>2.5509628141024723</v>
      </c>
      <c r="G16" s="27"/>
      <c r="H16" s="13" t="s">
        <v>18</v>
      </c>
      <c r="I16" s="32">
        <f>MIN(C13:C32)</f>
        <v>1.34</v>
      </c>
      <c r="J16" s="37">
        <f>MIN(E13:E32)</f>
        <v>3.25</v>
      </c>
      <c r="K16" s="69"/>
      <c r="L16" s="10"/>
    </row>
    <row r="17" spans="2:11" ht="12.75">
      <c r="B17" s="2">
        <v>5</v>
      </c>
      <c r="C17" s="26">
        <v>1.4</v>
      </c>
      <c r="D17" s="27">
        <f t="shared" si="0"/>
        <v>1.4367550402417317</v>
      </c>
      <c r="E17" s="28">
        <v>3.83</v>
      </c>
      <c r="F17" s="29">
        <f t="shared" si="1"/>
        <v>2.665729294644137</v>
      </c>
      <c r="G17" s="27"/>
      <c r="H17" s="13" t="s">
        <v>19</v>
      </c>
      <c r="I17" s="33">
        <v>0.005</v>
      </c>
      <c r="J17" s="28">
        <v>0.005</v>
      </c>
      <c r="K17" s="70">
        <f>K18*K24/100</f>
        <v>0.031959134831933717</v>
      </c>
    </row>
    <row r="18" spans="2:11" ht="12.75">
      <c r="B18" s="2">
        <v>6</v>
      </c>
      <c r="C18" s="26">
        <v>1.42</v>
      </c>
      <c r="D18" s="27">
        <f t="shared" si="0"/>
        <v>1.499214090985302</v>
      </c>
      <c r="E18" s="28">
        <v>3.69</v>
      </c>
      <c r="F18" s="29">
        <f t="shared" si="1"/>
        <v>2.4612895664386976</v>
      </c>
      <c r="G18" s="27"/>
      <c r="H18" s="13" t="s">
        <v>20</v>
      </c>
      <c r="I18" s="34">
        <f>100*I17/I16</f>
        <v>0.3731343283582089</v>
      </c>
      <c r="J18" s="35">
        <f>100*J17/J16</f>
        <v>0.15384615384615385</v>
      </c>
      <c r="K18" s="71">
        <f>3*I18+J18</f>
        <v>1.2732491389207805</v>
      </c>
    </row>
    <row r="19" spans="2:7" ht="12.75">
      <c r="B19" s="2">
        <v>7</v>
      </c>
      <c r="C19" s="26">
        <v>1.43</v>
      </c>
      <c r="D19" s="27">
        <f t="shared" si="0"/>
        <v>1.5311112047959743</v>
      </c>
      <c r="E19" s="28">
        <v>3.75</v>
      </c>
      <c r="F19" s="29">
        <f t="shared" si="1"/>
        <v>2.449201591794046</v>
      </c>
      <c r="G19" s="27"/>
    </row>
    <row r="20" spans="2:7" ht="12.75">
      <c r="B20" s="2">
        <v>8</v>
      </c>
      <c r="C20" s="26">
        <v>1.45</v>
      </c>
      <c r="D20" s="27">
        <f t="shared" si="0"/>
        <v>1.596256317258364</v>
      </c>
      <c r="E20" s="28">
        <v>3.98</v>
      </c>
      <c r="F20" s="29">
        <f t="shared" si="1"/>
        <v>2.4933339069478606</v>
      </c>
      <c r="G20" s="27"/>
    </row>
    <row r="21" spans="2:8" ht="12.75">
      <c r="B21" s="2">
        <v>9</v>
      </c>
      <c r="C21" s="26">
        <v>1.34</v>
      </c>
      <c r="D21" s="27">
        <f t="shared" si="0"/>
        <v>1.2598331083621694</v>
      </c>
      <c r="E21" s="28">
        <v>3.25</v>
      </c>
      <c r="F21" s="29">
        <f t="shared" si="1"/>
        <v>2.579706771022332</v>
      </c>
      <c r="G21" s="27"/>
      <c r="H21" s="24" t="s">
        <v>21</v>
      </c>
    </row>
    <row r="22" spans="2:11" ht="13.5" thickBot="1">
      <c r="B22" s="2">
        <v>10</v>
      </c>
      <c r="C22" s="26">
        <v>1.38</v>
      </c>
      <c r="D22" s="27">
        <f t="shared" si="0"/>
        <v>1.3760552813841722</v>
      </c>
      <c r="E22" s="28">
        <v>3.47</v>
      </c>
      <c r="F22" s="29">
        <f t="shared" si="1"/>
        <v>2.5217010151725385</v>
      </c>
      <c r="G22" s="27"/>
      <c r="I22" s="19" t="s">
        <v>9</v>
      </c>
      <c r="J22" s="19" t="s">
        <v>11</v>
      </c>
      <c r="K22" s="19" t="s">
        <v>12</v>
      </c>
    </row>
    <row r="23" spans="2:11" ht="12.75">
      <c r="B23" s="2">
        <v>11</v>
      </c>
      <c r="C23" s="26">
        <v>1.45</v>
      </c>
      <c r="D23" s="27">
        <f t="shared" si="0"/>
        <v>1.596256317258364</v>
      </c>
      <c r="E23" s="28">
        <v>3.95</v>
      </c>
      <c r="F23" s="29">
        <f t="shared" si="1"/>
        <v>2.4745399327748867</v>
      </c>
      <c r="G23" s="27"/>
      <c r="I23" s="13" t="s">
        <v>13</v>
      </c>
      <c r="J23" s="13" t="s">
        <v>15</v>
      </c>
      <c r="K23" s="36" t="s">
        <v>16</v>
      </c>
    </row>
    <row r="24" spans="2:11" ht="12.75">
      <c r="B24" s="2">
        <v>12</v>
      </c>
      <c r="C24" s="26">
        <v>1.47</v>
      </c>
      <c r="D24" s="27">
        <f t="shared" si="0"/>
        <v>1.6632235534598347</v>
      </c>
      <c r="E24" s="28">
        <v>4.03</v>
      </c>
      <c r="F24" s="29">
        <f t="shared" si="1"/>
        <v>2.4230056095687207</v>
      </c>
      <c r="G24" s="27"/>
      <c r="H24" s="13" t="s">
        <v>22</v>
      </c>
      <c r="I24" s="32">
        <f>AVERAGE(C13:C32)</f>
        <v>1.4339999999999997</v>
      </c>
      <c r="J24" s="37">
        <f>AVERAGE(E13:E32)</f>
        <v>3.8815</v>
      </c>
      <c r="K24" s="38">
        <f>AVERAGE(F13:F32)</f>
        <v>2.5100456662411426</v>
      </c>
    </row>
    <row r="25" spans="2:11" ht="12.75">
      <c r="B25" s="2">
        <v>13</v>
      </c>
      <c r="C25" s="26">
        <v>1.42</v>
      </c>
      <c r="D25" s="27">
        <f t="shared" si="0"/>
        <v>1.499214090985302</v>
      </c>
      <c r="E25" s="28">
        <v>3.86</v>
      </c>
      <c r="F25" s="29">
        <f t="shared" si="1"/>
        <v>2.574682310691971</v>
      </c>
      <c r="G25" s="27"/>
      <c r="H25" s="13" t="s">
        <v>23</v>
      </c>
      <c r="I25" s="39">
        <f>STDEV(C13:C32)</f>
        <v>0.03952347736672336</v>
      </c>
      <c r="J25" s="25">
        <f>STDEV(E13:E32)</f>
        <v>0.301806403615228</v>
      </c>
      <c r="K25" s="40">
        <f>STDEV(F13:F32)</f>
        <v>0.06710630652390741</v>
      </c>
    </row>
    <row r="26" spans="2:11" ht="13.5" thickBot="1">
      <c r="B26" s="2">
        <v>14</v>
      </c>
      <c r="C26" s="26">
        <v>1.47</v>
      </c>
      <c r="D26" s="27">
        <f t="shared" si="0"/>
        <v>1.6632235534598347</v>
      </c>
      <c r="E26" s="28">
        <v>4.25</v>
      </c>
      <c r="F26" s="29">
        <f t="shared" si="1"/>
        <v>2.555278868651876</v>
      </c>
      <c r="G26" s="27"/>
      <c r="H26" s="13" t="s">
        <v>24</v>
      </c>
      <c r="I26" s="41">
        <f>100*I25/I24</f>
        <v>2.756169969785451</v>
      </c>
      <c r="J26" s="42">
        <f>100*J25/J24</f>
        <v>7.775509561129151</v>
      </c>
      <c r="K26" s="72">
        <f>100*K25/K24</f>
        <v>2.673509387755515</v>
      </c>
    </row>
    <row r="27" spans="2:7" ht="12.75">
      <c r="B27" s="2">
        <v>15</v>
      </c>
      <c r="C27" s="26">
        <v>1.43</v>
      </c>
      <c r="D27" s="27">
        <f t="shared" si="0"/>
        <v>1.5311112047959743</v>
      </c>
      <c r="E27" s="28">
        <v>3.82</v>
      </c>
      <c r="F27" s="29">
        <f t="shared" si="1"/>
        <v>2.494920021507535</v>
      </c>
      <c r="G27" s="27"/>
    </row>
    <row r="28" spans="2:7" ht="12.75">
      <c r="B28" s="2">
        <v>16</v>
      </c>
      <c r="C28" s="26">
        <v>1.48</v>
      </c>
      <c r="D28" s="27">
        <f t="shared" si="0"/>
        <v>1.6973983219443605</v>
      </c>
      <c r="E28" s="28">
        <v>4.13</v>
      </c>
      <c r="F28" s="29">
        <f t="shared" si="1"/>
        <v>2.433135432388732</v>
      </c>
      <c r="G28" s="27"/>
    </row>
    <row r="29" spans="2:12" ht="12.75">
      <c r="B29" s="2">
        <v>17</v>
      </c>
      <c r="C29" s="26">
        <v>1.45</v>
      </c>
      <c r="D29" s="27">
        <f t="shared" si="0"/>
        <v>1.596256317258364</v>
      </c>
      <c r="E29" s="28">
        <v>4.13</v>
      </c>
      <c r="F29" s="29">
        <f t="shared" si="1"/>
        <v>2.5873037778127297</v>
      </c>
      <c r="G29" s="27"/>
      <c r="J29" s="43" t="s">
        <v>25</v>
      </c>
      <c r="K29" s="13" t="s">
        <v>26</v>
      </c>
      <c r="L29" s="13" t="s">
        <v>27</v>
      </c>
    </row>
    <row r="30" spans="2:18" ht="12.75">
      <c r="B30" s="2">
        <v>18</v>
      </c>
      <c r="C30" s="26">
        <v>1.37</v>
      </c>
      <c r="D30" s="27">
        <f t="shared" si="0"/>
        <v>1.3463572824310128</v>
      </c>
      <c r="E30" s="28">
        <v>3.38</v>
      </c>
      <c r="F30" s="29">
        <f t="shared" si="1"/>
        <v>2.5104777491877908</v>
      </c>
      <c r="G30" s="10"/>
      <c r="H30" s="44"/>
      <c r="J30" s="43" t="s">
        <v>28</v>
      </c>
      <c r="K30" s="13" t="s">
        <v>26</v>
      </c>
      <c r="L30" s="13" t="s">
        <v>27</v>
      </c>
      <c r="R30" s="2"/>
    </row>
    <row r="31" spans="2:18" ht="12.75">
      <c r="B31" s="2">
        <v>19</v>
      </c>
      <c r="C31" s="26">
        <v>1.44</v>
      </c>
      <c r="D31" s="27">
        <f t="shared" si="0"/>
        <v>1.5634575663561108</v>
      </c>
      <c r="E31" s="28">
        <v>4.05</v>
      </c>
      <c r="F31" s="29">
        <f t="shared" si="1"/>
        <v>2.590412485219651</v>
      </c>
      <c r="G31" s="10"/>
      <c r="H31" s="45"/>
      <c r="J31" s="43" t="s">
        <v>29</v>
      </c>
      <c r="K31" s="13" t="s">
        <v>26</v>
      </c>
      <c r="L31" s="13" t="s">
        <v>27</v>
      </c>
      <c r="R31" s="2"/>
    </row>
    <row r="32" spans="2:8" ht="12.75">
      <c r="B32" s="2">
        <v>20</v>
      </c>
      <c r="C32" s="46">
        <v>1.48</v>
      </c>
      <c r="D32" s="47">
        <f t="shared" si="0"/>
        <v>1.6973983219443605</v>
      </c>
      <c r="E32" s="48">
        <v>4.19</v>
      </c>
      <c r="F32" s="49">
        <f t="shared" si="1"/>
        <v>2.4684836469028544</v>
      </c>
      <c r="H32" s="45"/>
    </row>
    <row r="33" spans="3:6" ht="12.75">
      <c r="C33" s="50" t="s">
        <v>30</v>
      </c>
      <c r="D33" s="13"/>
      <c r="E33" s="13"/>
      <c r="F33" s="13"/>
    </row>
    <row r="34" spans="2:13" ht="13.5" thickBot="1">
      <c r="B34" s="16"/>
      <c r="C34" s="16"/>
      <c r="D34" s="16"/>
      <c r="E34" s="16"/>
      <c r="F34" s="16"/>
      <c r="G34" s="16"/>
      <c r="H34" s="17"/>
      <c r="I34" s="17"/>
      <c r="J34" s="16"/>
      <c r="K34" s="16"/>
      <c r="L34" s="16"/>
      <c r="M34" s="16"/>
    </row>
    <row r="35" spans="2:11" ht="15">
      <c r="B35" s="18" t="s">
        <v>31</v>
      </c>
      <c r="H35" s="2"/>
      <c r="I35" s="19" t="s">
        <v>32</v>
      </c>
      <c r="J35" s="19" t="s">
        <v>19</v>
      </c>
      <c r="K35" s="19" t="s">
        <v>20</v>
      </c>
    </row>
    <row r="36" spans="2:11" ht="12.75">
      <c r="B36" s="51" t="s">
        <v>33</v>
      </c>
      <c r="H36" s="43" t="s">
        <v>34</v>
      </c>
      <c r="I36" s="52">
        <v>77.87</v>
      </c>
      <c r="J36" s="53">
        <v>0.005</v>
      </c>
      <c r="K36" s="54">
        <f>100*J36/I36</f>
        <v>0.006420958006934634</v>
      </c>
    </row>
    <row r="37" spans="8:11" ht="13.5" thickBot="1">
      <c r="H37" s="43" t="s">
        <v>35</v>
      </c>
      <c r="I37" s="55">
        <v>32</v>
      </c>
      <c r="J37" s="56">
        <v>0.25</v>
      </c>
      <c r="K37" s="29">
        <f>100*J37/I37</f>
        <v>0.78125</v>
      </c>
    </row>
    <row r="38" spans="7:11" ht="13.5" thickBot="1">
      <c r="G38" s="57"/>
      <c r="H38" s="58" t="s">
        <v>36</v>
      </c>
      <c r="I38" s="59">
        <f>I36/I37</f>
        <v>2.4334375</v>
      </c>
      <c r="J38" s="60">
        <f>I38*K38/100</f>
        <v>0.01916748046875</v>
      </c>
      <c r="K38" s="61">
        <f>K36+K37</f>
        <v>0.7876709580069347</v>
      </c>
    </row>
    <row r="39" spans="2:13" ht="13.5" thickBot="1">
      <c r="B39" s="16"/>
      <c r="C39" s="16"/>
      <c r="D39" s="16"/>
      <c r="E39" s="16"/>
      <c r="F39" s="16"/>
      <c r="G39" s="16"/>
      <c r="H39" s="16"/>
      <c r="I39" s="62"/>
      <c r="J39" s="62"/>
      <c r="K39" s="16"/>
      <c r="L39" s="16"/>
      <c r="M39" s="16"/>
    </row>
    <row r="40" ht="15">
      <c r="B40" s="18" t="s">
        <v>37</v>
      </c>
    </row>
    <row r="41" ht="13.5" thickBot="1"/>
    <row r="42" spans="5:11" ht="13.5" thickBot="1">
      <c r="E42" s="43" t="s">
        <v>38</v>
      </c>
      <c r="F42" s="63">
        <f>ABS(K24-I38)</f>
        <v>0.07660816624114242</v>
      </c>
      <c r="H42" s="2"/>
      <c r="I42" s="2"/>
      <c r="J42" s="43" t="s">
        <v>39</v>
      </c>
      <c r="K42" s="64">
        <f>100*ABS(K24-I38)/I38</f>
        <v>3.148146037904915</v>
      </c>
    </row>
    <row r="43" spans="5:11" ht="12.75">
      <c r="E43" s="11" t="s">
        <v>47</v>
      </c>
      <c r="F43" s="65">
        <f>MAX(K25,K17)</f>
        <v>0.06710630652390741</v>
      </c>
      <c r="H43" s="2"/>
      <c r="I43" s="2"/>
      <c r="J43" s="66" t="s">
        <v>48</v>
      </c>
      <c r="K43" s="67">
        <f>MAX(K26,K18)</f>
        <v>2.673509387755515</v>
      </c>
    </row>
    <row r="44" spans="5:11" ht="13.5" thickBot="1">
      <c r="E44" s="11" t="s">
        <v>40</v>
      </c>
      <c r="F44" s="65">
        <f>J38</f>
        <v>0.01916748046875</v>
      </c>
      <c r="H44" s="2"/>
      <c r="I44" s="2"/>
      <c r="J44" s="66" t="s">
        <v>41</v>
      </c>
      <c r="K44" s="67">
        <f>K38</f>
        <v>0.7876709580069347</v>
      </c>
    </row>
    <row r="45" spans="5:11" ht="13.5" thickBot="1">
      <c r="E45" s="43" t="s">
        <v>42</v>
      </c>
      <c r="F45" s="63">
        <f>F43+F44</f>
        <v>0.0862737869926574</v>
      </c>
      <c r="H45" s="2"/>
      <c r="I45" s="2"/>
      <c r="J45" s="43" t="s">
        <v>43</v>
      </c>
      <c r="K45" s="64">
        <f>K43+K44</f>
        <v>3.4611803457624495</v>
      </c>
    </row>
    <row r="47" spans="5:7" ht="12.75">
      <c r="E47" s="43" t="s">
        <v>44</v>
      </c>
      <c r="F47" s="13" t="s">
        <v>26</v>
      </c>
      <c r="G47" s="13" t="s">
        <v>27</v>
      </c>
    </row>
  </sheetData>
  <sheetProtection/>
  <printOptions horizontalCentered="1" verticalCentered="1"/>
  <pageMargins left="0.5" right="0.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balduz_jl</dc:creator>
  <cp:keywords/>
  <dc:description/>
  <cp:lastModifiedBy>balduz_jl</cp:lastModifiedBy>
  <dcterms:created xsi:type="dcterms:W3CDTF">2012-01-24T18:56:11Z</dcterms:created>
  <dcterms:modified xsi:type="dcterms:W3CDTF">2015-09-03T15:24:39Z</dcterms:modified>
  <cp:category/>
  <cp:version/>
  <cp:contentType/>
  <cp:contentStatus/>
</cp:coreProperties>
</file>